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7\17 11 08 3412 Ломоносовский МИР, Мкегаполис, Октябрьский МИР\Лот 1 Ломоносовский Архстройнадзор, Жилкомплекс, Мир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лот1!$A:$B</definedName>
    <definedName name="_xlnm.Print_Area" localSheetId="0">лот1!$A$1:$Q$49</definedName>
  </definedNames>
  <calcPr calcId="152511"/>
</workbook>
</file>

<file path=xl/calcChain.xml><?xml version="1.0" encoding="utf-8"?>
<calcChain xmlns="http://schemas.openxmlformats.org/spreadsheetml/2006/main">
  <c r="Q38" i="3" l="1"/>
  <c r="Q37" i="3"/>
  <c r="P37" i="3"/>
  <c r="O38" i="3"/>
  <c r="O37" i="3"/>
  <c r="L36" i="3"/>
  <c r="M36" i="3" l="1"/>
  <c r="N36" i="3"/>
  <c r="K35" i="3" l="1"/>
  <c r="C35" i="3"/>
  <c r="M10" i="3"/>
  <c r="N10" i="3"/>
  <c r="M11" i="3"/>
  <c r="N11" i="3"/>
  <c r="L11" i="3"/>
  <c r="L10" i="3"/>
  <c r="E10" i="3"/>
  <c r="F10" i="3"/>
  <c r="G10" i="3"/>
  <c r="H10" i="3"/>
  <c r="E11" i="3"/>
  <c r="F11" i="3"/>
  <c r="G11" i="3"/>
  <c r="H11" i="3"/>
  <c r="D11" i="3"/>
  <c r="D10" i="3"/>
  <c r="K9" i="3" l="1"/>
  <c r="C9" i="3"/>
  <c r="E36" i="3" l="1"/>
  <c r="F36" i="3"/>
  <c r="H36" i="3"/>
  <c r="L15" i="3" l="1"/>
  <c r="M15" i="3"/>
  <c r="N15" i="3"/>
  <c r="L16" i="3"/>
  <c r="M16" i="3"/>
  <c r="N16" i="3"/>
  <c r="L17" i="3"/>
  <c r="M17" i="3"/>
  <c r="N17" i="3"/>
  <c r="L18" i="3"/>
  <c r="M18" i="3"/>
  <c r="N18" i="3"/>
  <c r="L19" i="3"/>
  <c r="M19" i="3"/>
  <c r="N19" i="3"/>
  <c r="L20" i="3"/>
  <c r="M20" i="3"/>
  <c r="N20" i="3"/>
  <c r="L26" i="3"/>
  <c r="M26" i="3"/>
  <c r="N26" i="3"/>
  <c r="L27" i="3"/>
  <c r="M27" i="3"/>
  <c r="N27" i="3"/>
  <c r="L28" i="3"/>
  <c r="M28" i="3"/>
  <c r="N28" i="3"/>
  <c r="L31" i="3"/>
  <c r="M31" i="3"/>
  <c r="N31" i="3"/>
  <c r="L32" i="3"/>
  <c r="M32" i="3"/>
  <c r="N32" i="3"/>
  <c r="L33" i="3"/>
  <c r="M33" i="3"/>
  <c r="N33" i="3"/>
  <c r="L34" i="3"/>
  <c r="M34" i="3"/>
  <c r="N34" i="3"/>
  <c r="L35" i="3"/>
  <c r="M35" i="3"/>
  <c r="N35" i="3"/>
  <c r="K30" i="3"/>
  <c r="K29" i="3" s="1"/>
  <c r="K25" i="3"/>
  <c r="K14" i="3"/>
  <c r="M30" i="3" l="1"/>
  <c r="M29" i="3" s="1"/>
  <c r="M14" i="3"/>
  <c r="L25" i="3"/>
  <c r="L14" i="3"/>
  <c r="M25" i="3"/>
  <c r="L30" i="3"/>
  <c r="L29" i="3" s="1"/>
  <c r="N30" i="3"/>
  <c r="N29" i="3" s="1"/>
  <c r="N25" i="3"/>
  <c r="N14" i="3"/>
  <c r="L9" i="3"/>
  <c r="N9" i="3"/>
  <c r="M9" i="3"/>
  <c r="N37" i="3" l="1"/>
  <c r="L37" i="3"/>
  <c r="M37" i="3"/>
  <c r="D35" i="3" l="1"/>
  <c r="F9" i="3" l="1"/>
  <c r="G9" i="3"/>
  <c r="H9" i="3"/>
  <c r="E15" i="3"/>
  <c r="F15" i="3"/>
  <c r="G15" i="3"/>
  <c r="H15" i="3"/>
  <c r="E16" i="3"/>
  <c r="F16" i="3"/>
  <c r="G16" i="3"/>
  <c r="H16" i="3"/>
  <c r="E17" i="3"/>
  <c r="F17" i="3"/>
  <c r="G17" i="3"/>
  <c r="H17" i="3"/>
  <c r="E18" i="3"/>
  <c r="F18" i="3"/>
  <c r="G18" i="3"/>
  <c r="H18" i="3"/>
  <c r="E19" i="3"/>
  <c r="F19" i="3"/>
  <c r="G19" i="3"/>
  <c r="H19" i="3"/>
  <c r="E20" i="3"/>
  <c r="F20" i="3"/>
  <c r="G20" i="3"/>
  <c r="H20" i="3"/>
  <c r="E26" i="3"/>
  <c r="F26" i="3"/>
  <c r="G26" i="3"/>
  <c r="H26" i="3"/>
  <c r="E27" i="3"/>
  <c r="F27" i="3"/>
  <c r="G27" i="3"/>
  <c r="H27" i="3"/>
  <c r="E28" i="3"/>
  <c r="F28" i="3"/>
  <c r="G28" i="3"/>
  <c r="H28" i="3"/>
  <c r="E30" i="3"/>
  <c r="F30" i="3"/>
  <c r="G30" i="3"/>
  <c r="H30" i="3"/>
  <c r="E31" i="3"/>
  <c r="F31" i="3"/>
  <c r="G31" i="3"/>
  <c r="H31" i="3"/>
  <c r="E32" i="3"/>
  <c r="F32" i="3"/>
  <c r="G32" i="3"/>
  <c r="H32" i="3"/>
  <c r="E33" i="3"/>
  <c r="F33" i="3"/>
  <c r="G33" i="3"/>
  <c r="H33" i="3"/>
  <c r="E34" i="3"/>
  <c r="F34" i="3"/>
  <c r="G34" i="3"/>
  <c r="H34" i="3"/>
  <c r="E35" i="3"/>
  <c r="F35" i="3"/>
  <c r="G35" i="3"/>
  <c r="H35" i="3"/>
  <c r="D34" i="3"/>
  <c r="D33" i="3"/>
  <c r="D32" i="3"/>
  <c r="D31" i="3"/>
  <c r="D30" i="3"/>
  <c r="D28" i="3"/>
  <c r="D27" i="3"/>
  <c r="D26" i="3"/>
  <c r="D20" i="3"/>
  <c r="D19" i="3"/>
  <c r="D18" i="3"/>
  <c r="D17" i="3"/>
  <c r="D16" i="3"/>
  <c r="D15" i="3"/>
  <c r="C29" i="3"/>
  <c r="C25" i="3"/>
  <c r="C14" i="3"/>
  <c r="D25" i="3" l="1"/>
  <c r="D29" i="3"/>
  <c r="H14" i="3"/>
  <c r="E14" i="3"/>
  <c r="H25" i="3"/>
  <c r="E25" i="3"/>
  <c r="E9" i="3"/>
  <c r="F29" i="3"/>
  <c r="G29" i="3"/>
  <c r="G14" i="3"/>
  <c r="F14" i="3"/>
  <c r="H29" i="3"/>
  <c r="E29" i="3"/>
  <c r="F25" i="3"/>
  <c r="G25" i="3"/>
  <c r="H37" i="3" l="1"/>
  <c r="G37" i="3"/>
  <c r="F37" i="3"/>
  <c r="E37" i="3"/>
  <c r="H39" i="3" l="1"/>
  <c r="F39" i="3"/>
  <c r="D14" i="3" l="1"/>
  <c r="N39" i="3" l="1"/>
  <c r="L39" i="3" l="1"/>
  <c r="E39" i="3" l="1"/>
  <c r="G39" i="3"/>
  <c r="D9" i="3" l="1"/>
  <c r="D37" i="3" s="1"/>
  <c r="D39" i="3" l="1"/>
  <c r="M39" i="3" l="1"/>
</calcChain>
</file>

<file path=xl/sharedStrings.xml><?xml version="1.0" encoding="utf-8"?>
<sst xmlns="http://schemas.openxmlformats.org/spreadsheetml/2006/main" count="122" uniqueCount="79">
  <si>
    <t>месяцы</t>
  </si>
  <si>
    <t>Площадь жилых помещений</t>
  </si>
  <si>
    <t>Общая годовая стоимость работ по многоквартирным домам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</si>
  <si>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</si>
  <si>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</si>
  <si>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</si>
  <si>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</si>
  <si>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</si>
  <si>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</si>
  <si>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</si>
  <si>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</si>
  <si>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</si>
  <si>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</si>
  <si>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</si>
  <si>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</si>
  <si>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</si>
  <si>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</si>
  <si>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</si>
  <si>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</si>
  <si>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</si>
  <si>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</si>
  <si>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>1 раз(а) в 2 недели</t>
  </si>
  <si>
    <t>2 раз(а) в неделю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</si>
  <si>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</si>
  <si>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</si>
  <si>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9</t>
  </si>
  <si>
    <t>6</t>
  </si>
  <si>
    <t>25</t>
  </si>
  <si>
    <t>2.Мытье перил, дверей, плафонов, окон, рам, подоконников, почтовых ящиков в помещениях общего пользования</t>
  </si>
  <si>
    <t>3. Уборка мусора с придомовой территории</t>
  </si>
  <si>
    <t xml:space="preserve">4. Уборка мусора на контейнерных площадках </t>
  </si>
  <si>
    <t>5. Очистка придомовой территории от снега при отсутствии снегопадов</t>
  </si>
  <si>
    <t>6.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</si>
  <si>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7. Проверка и при необходимости очистка кровли от скопления снега и наледи, сосулек
</t>
  </si>
  <si>
    <t>8. Вывоз твердых бытовых отходов (ТБО), жидких бытовых отходов</t>
  </si>
  <si>
    <t>V. Расходы по управлению МКД</t>
  </si>
  <si>
    <t xml:space="preserve">VI. ВДГО </t>
  </si>
  <si>
    <t>2 раз(а) в месяц</t>
  </si>
  <si>
    <t>2 раз(а) в год при необходимости</t>
  </si>
  <si>
    <t xml:space="preserve">4 раз(а) в неделю контейнера </t>
  </si>
  <si>
    <t>постоянно</t>
  </si>
  <si>
    <t xml:space="preserve">Стоимость на 1 кв. м. общей площади (руб./мес.)                               (размер платы в месяц на 1 кв. м.)  </t>
  </si>
  <si>
    <t xml:space="preserve"> деревянный благоустроенный дом с ХВС, ГВС, канализацией, центральным отоплением</t>
  </si>
  <si>
    <t xml:space="preserve">Перечень обязательных работ, услуг </t>
  </si>
  <si>
    <t xml:space="preserve"> раз(а) в неделю</t>
  </si>
  <si>
    <t>раз(а) в неделю</t>
  </si>
  <si>
    <t xml:space="preserve">3. Уборка мусора с придомовой территории </t>
  </si>
  <si>
    <t>4. Уборка мусора на контейнерных площадках (помойных ямах)</t>
  </si>
  <si>
    <t>2 раз(а) в год</t>
  </si>
  <si>
    <t>4 раз(а) в неделю контейнера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</si>
  <si>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Прочиска канализационных лежаков 2 раза в год. </t>
  </si>
  <si>
    <t>постоянно
на системах водоснабжения, газоснабжения, канализации, энергоснабжения</t>
  </si>
  <si>
    <t>VI. ВДГО</t>
  </si>
  <si>
    <t xml:space="preserve">Стоимость на 1 кв. м. общей площади (руб./мес.)         (размер платы в месяц на 1 кв. м.)  </t>
  </si>
  <si>
    <t xml:space="preserve"> деревянный благоустроенный с ХВС, ГВС, канализация, печное отопление (без центр отопления)</t>
  </si>
  <si>
    <t>Приложение № 2</t>
  </si>
  <si>
    <t xml:space="preserve"> извещению и документации </t>
  </si>
  <si>
    <t>о проведении открытого конкурса</t>
  </si>
  <si>
    <t>9. Покос травы</t>
  </si>
  <si>
    <t>2 раза в год</t>
  </si>
  <si>
    <t xml:space="preserve">10. Сезонный осмотр конструкций здания( фасадов, стен, фундаментов, кровли, преркрытий)
</t>
  </si>
  <si>
    <t xml:space="preserve">11.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</si>
  <si>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 xml:space="preserve">12.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обслуживание и ремонт бойлерных, удаление воздуха из системы отопления, смена отдельных участков трубопроводов по необходимости.
</t>
  </si>
  <si>
    <t>13. Техническое обслуживание и сезонное управление оборудованием систем вентиляции, 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расконсервация системы отопления, промывка централизованных систем теплоснабжения для удаления накипно-коррозионных отложений.</t>
  </si>
  <si>
    <t>14. Аварийное обслуживание</t>
  </si>
  <si>
    <t>15. Ремонт кровли, крылец, козырьков, деревянных тротуаров</t>
  </si>
  <si>
    <t>16. Дератизация</t>
  </si>
  <si>
    <t>17. Дезинсекция</t>
  </si>
  <si>
    <t>12. Проверка исправности, работоспособности, регулировка и техническое обслуживание, запорной арматуры,  промывка систем водоснабжения для удаления накипно-коррозионных отложений,  обслуживание и ремонт бойлерных, смена отдельных участков трубопроводов по необходимости.
Заделка щелей в печах, оштукатуривание, прочистка дымохода.</t>
  </si>
  <si>
    <t>13.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проверка работоспособности и обслуживание устройства водоподготовки для системы горячего водоснабжения.</t>
  </si>
  <si>
    <t>ул. Выучейского</t>
  </si>
  <si>
    <t>ул. Г. Суфтина</t>
  </si>
  <si>
    <t>ул. Учительская</t>
  </si>
  <si>
    <t>ул. Розы Люксембург</t>
  </si>
  <si>
    <t>63,1</t>
  </si>
  <si>
    <t>65</t>
  </si>
  <si>
    <t>69</t>
  </si>
  <si>
    <t>Лот № 1 Ломоносовский территориальный округ</t>
  </si>
  <si>
    <t>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</si>
</sst>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/>
      <bottom style="hair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87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7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9" fillId="2" borderId="1" xfId="0" applyNumberFormat="1" applyFont="1" applyFill="1" applyBorder="1" applyAlignment="1">
      <alignment horizontal="center"/>
    </xf>
    <xf numFmtId="4" fontId="10" fillId="2" borderId="3" xfId="0" applyNumberFormat="1" applyFont="1" applyFill="1" applyBorder="1" applyAlignment="1">
      <alignment horizontal="center"/>
    </xf>
    <xf numFmtId="4" fontId="10" fillId="2" borderId="4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4" fontId="8" fillId="2" borderId="0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left" vertical="center" wrapText="1"/>
    </xf>
    <xf numFmtId="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Alignment="1"/>
    <xf numFmtId="4" fontId="15" fillId="2" borderId="0" xfId="0" applyNumberFormat="1" applyFont="1" applyFill="1" applyBorder="1" applyAlignment="1">
      <alignment horizontal="center" vertical="center"/>
    </xf>
    <xf numFmtId="4" fontId="8" fillId="2" borderId="7" xfId="0" applyNumberFormat="1" applyFont="1" applyFill="1" applyBorder="1" applyAlignment="1">
      <alignment vertical="center"/>
    </xf>
    <xf numFmtId="4" fontId="8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/>
    <xf numFmtId="164" fontId="13" fillId="2" borderId="8" xfId="2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4" fontId="4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left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left" vertical="center" wrapText="1"/>
    </xf>
    <xf numFmtId="4" fontId="8" fillId="3" borderId="6" xfId="0" applyNumberFormat="1" applyFont="1" applyFill="1" applyBorder="1" applyAlignment="1">
      <alignment vertical="center"/>
    </xf>
    <xf numFmtId="4" fontId="8" fillId="3" borderId="7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9" fontId="13" fillId="2" borderId="18" xfId="2" applyNumberFormat="1" applyFont="1" applyFill="1" applyBorder="1" applyAlignment="1">
      <alignment horizontal="left" vertical="center" wrapText="1"/>
    </xf>
    <xf numFmtId="49" fontId="13" fillId="2" borderId="18" xfId="0" applyNumberFormat="1" applyFont="1" applyFill="1" applyBorder="1" applyAlignment="1">
      <alignment horizontal="left" vertical="center" wrapText="1"/>
    </xf>
    <xf numFmtId="4" fontId="8" fillId="3" borderId="4" xfId="0" applyNumberFormat="1" applyFont="1" applyFill="1" applyBorder="1" applyAlignment="1">
      <alignment vertical="center" wrapText="1"/>
    </xf>
    <xf numFmtId="4" fontId="15" fillId="3" borderId="19" xfId="0" applyNumberFormat="1" applyFont="1" applyFill="1" applyBorder="1" applyAlignment="1">
      <alignment vertical="center" wrapText="1"/>
    </xf>
    <xf numFmtId="4" fontId="8" fillId="3" borderId="2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left" vertical="top"/>
    </xf>
    <xf numFmtId="4" fontId="4" fillId="3" borderId="1" xfId="0" applyNumberFormat="1" applyFont="1" applyFill="1" applyBorder="1" applyAlignment="1">
      <alignment horizontal="left" vertical="top" wrapText="1"/>
    </xf>
    <xf numFmtId="49" fontId="13" fillId="2" borderId="13" xfId="0" applyNumberFormat="1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center" vertical="center"/>
    </xf>
    <xf numFmtId="49" fontId="13" fillId="2" borderId="11" xfId="2" applyNumberFormat="1" applyFont="1" applyFill="1" applyBorder="1" applyAlignment="1">
      <alignment horizontal="left" vertical="center" wrapText="1"/>
    </xf>
    <xf numFmtId="49" fontId="16" fillId="2" borderId="12" xfId="0" applyNumberFormat="1" applyFont="1" applyFill="1" applyBorder="1" applyAlignment="1">
      <alignment horizontal="left" vertical="center" wrapText="1"/>
    </xf>
    <xf numFmtId="4" fontId="18" fillId="2" borderId="3" xfId="0" applyNumberFormat="1" applyFont="1" applyFill="1" applyBorder="1" applyAlignment="1">
      <alignment horizontal="center"/>
    </xf>
    <xf numFmtId="4" fontId="8" fillId="3" borderId="1" xfId="0" applyNumberFormat="1" applyFont="1" applyFill="1" applyBorder="1" applyAlignment="1">
      <alignment horizontal="left" vertical="center"/>
    </xf>
    <xf numFmtId="4" fontId="16" fillId="3" borderId="1" xfId="0" applyNumberFormat="1" applyFont="1" applyFill="1" applyBorder="1" applyAlignment="1">
      <alignment horizontal="center" vertical="center" wrapText="1"/>
    </xf>
    <xf numFmtId="4" fontId="16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left" vertical="center"/>
    </xf>
    <xf numFmtId="0" fontId="2" fillId="3" borderId="0" xfId="0" applyFont="1" applyFill="1" applyAlignment="1">
      <alignment vertical="center"/>
    </xf>
    <xf numFmtId="4" fontId="10" fillId="2" borderId="1" xfId="0" applyNumberFormat="1" applyFont="1" applyFill="1" applyBorder="1" applyAlignment="1">
      <alignment horizontal="center" vertical="center"/>
    </xf>
    <xf numFmtId="4" fontId="4" fillId="3" borderId="2" xfId="0" applyNumberFormat="1" applyFont="1" applyFill="1" applyBorder="1" applyAlignment="1">
      <alignment horizontal="left" vertical="center"/>
    </xf>
    <xf numFmtId="4" fontId="15" fillId="3" borderId="1" xfId="0" applyNumberFormat="1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4" fontId="14" fillId="2" borderId="1" xfId="0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4" fontId="8" fillId="3" borderId="2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4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49" fontId="13" fillId="2" borderId="21" xfId="2" applyNumberFormat="1" applyFont="1" applyFill="1" applyBorder="1" applyAlignment="1">
      <alignment horizontal="left" vertical="center" wrapText="1"/>
    </xf>
    <xf numFmtId="49" fontId="13" fillId="2" borderId="20" xfId="0" applyNumberFormat="1" applyFont="1" applyFill="1" applyBorder="1" applyAlignment="1">
      <alignment horizontal="left" vertical="center" wrapText="1"/>
    </xf>
    <xf numFmtId="2" fontId="13" fillId="2" borderId="18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/>
    <xf numFmtId="4" fontId="2" fillId="0" borderId="0" xfId="0" applyNumberFormat="1" applyFont="1" applyAlignment="1">
      <alignment vertical="center"/>
    </xf>
    <xf numFmtId="0" fontId="0" fillId="0" borderId="0" xfId="0" applyAlignment="1"/>
    <xf numFmtId="4" fontId="8" fillId="3" borderId="9" xfId="0" applyNumberFormat="1" applyFont="1" applyFill="1" applyBorder="1" applyAlignment="1">
      <alignment horizontal="center" vertical="center" wrapText="1"/>
    </xf>
    <xf numFmtId="4" fontId="8" fillId="3" borderId="10" xfId="0" applyNumberFormat="1" applyFont="1" applyFill="1" applyBorder="1" applyAlignment="1">
      <alignment horizontal="center" vertical="center" wrapText="1"/>
    </xf>
    <xf numFmtId="4" fontId="15" fillId="3" borderId="5" xfId="0" applyNumberFormat="1" applyFont="1" applyFill="1" applyBorder="1" applyAlignment="1">
      <alignment horizontal="center" vertical="center" wrapText="1"/>
    </xf>
    <xf numFmtId="4" fontId="15" fillId="3" borderId="14" xfId="0" applyNumberFormat="1" applyFont="1" applyFill="1" applyBorder="1" applyAlignment="1">
      <alignment horizontal="center" vertical="center" wrapText="1"/>
    </xf>
    <xf numFmtId="4" fontId="15" fillId="3" borderId="15" xfId="0" applyNumberFormat="1" applyFont="1" applyFill="1" applyBorder="1" applyAlignment="1">
      <alignment horizontal="center" vertical="center" wrapText="1"/>
    </xf>
    <xf numFmtId="4" fontId="15" fillId="3" borderId="16" xfId="0" applyNumberFormat="1" applyFont="1" applyFill="1" applyBorder="1" applyAlignment="1">
      <alignment horizontal="center" vertical="center" wrapText="1"/>
    </xf>
    <xf numFmtId="4" fontId="15" fillId="3" borderId="17" xfId="0" applyNumberFormat="1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tabSelected="1" view="pageBreakPreview" topLeftCell="B34" zoomScale="86" zoomScaleNormal="100" zoomScaleSheetLayoutView="86" workbookViewId="0">
      <selection activeCell="Q37" sqref="O37:Q38"/>
    </sheetView>
  </sheetViews>
  <sheetFormatPr defaultRowHeight="12.75" x14ac:dyDescent="0.2"/>
  <cols>
    <col min="1" max="1" width="55.5703125" style="6" customWidth="1"/>
    <col min="2" max="2" width="34.7109375" style="17" customWidth="1"/>
    <col min="3" max="3" width="27.140625" style="17" customWidth="1"/>
    <col min="4" max="4" width="9.28515625" style="7" customWidth="1"/>
    <col min="5" max="5" width="11.42578125" style="7" customWidth="1"/>
    <col min="6" max="8" width="9.28515625" style="7" customWidth="1"/>
    <col min="9" max="9" width="60.7109375" style="26" customWidth="1"/>
    <col min="10" max="10" width="33.85546875" style="17" customWidth="1"/>
    <col min="11" max="11" width="23.5703125" style="17" customWidth="1"/>
    <col min="12" max="12" width="9.28515625" style="7" customWidth="1"/>
    <col min="13" max="13" width="13.42578125" style="7" customWidth="1"/>
    <col min="14" max="14" width="13" style="7" customWidth="1"/>
    <col min="15" max="15" width="11.5703125" style="77" bestFit="1" customWidth="1"/>
    <col min="16" max="16" width="9.140625" style="77"/>
    <col min="17" max="17" width="11.42578125" style="77" customWidth="1"/>
  </cols>
  <sheetData>
    <row r="1" spans="1:17" s="1" customFormat="1" ht="16.5" customHeight="1" x14ac:dyDescent="0.25">
      <c r="A1" s="21" t="s">
        <v>19</v>
      </c>
      <c r="B1" s="21"/>
      <c r="C1" s="21"/>
      <c r="D1" s="13"/>
      <c r="E1" s="3" t="s">
        <v>55</v>
      </c>
      <c r="F1" s="3"/>
      <c r="G1" s="3"/>
      <c r="H1" s="3"/>
      <c r="I1" s="25"/>
      <c r="J1" s="21"/>
      <c r="K1" s="21"/>
      <c r="L1" s="3"/>
      <c r="M1" s="3"/>
      <c r="N1" s="3"/>
    </row>
    <row r="2" spans="1:17" s="1" customFormat="1" ht="16.5" customHeight="1" x14ac:dyDescent="0.25">
      <c r="A2" s="21" t="s">
        <v>18</v>
      </c>
      <c r="B2" s="21"/>
      <c r="C2" s="21"/>
      <c r="D2" s="4"/>
      <c r="E2" s="4" t="s">
        <v>56</v>
      </c>
      <c r="F2" s="4"/>
      <c r="G2" s="4"/>
      <c r="H2" s="4"/>
      <c r="I2" s="25"/>
      <c r="J2" s="21"/>
      <c r="K2" s="21"/>
      <c r="L2" s="4"/>
      <c r="M2" s="4"/>
      <c r="N2" s="4"/>
    </row>
    <row r="3" spans="1:17" s="1" customFormat="1" ht="16.5" customHeight="1" x14ac:dyDescent="0.25">
      <c r="A3" s="21" t="s">
        <v>17</v>
      </c>
      <c r="B3" s="21"/>
      <c r="C3" s="21"/>
      <c r="D3" s="4"/>
      <c r="E3" s="4" t="s">
        <v>57</v>
      </c>
      <c r="F3" s="4"/>
      <c r="G3" s="4"/>
      <c r="H3" s="4"/>
      <c r="I3" s="25"/>
      <c r="J3" s="21"/>
      <c r="K3" s="21"/>
      <c r="L3" s="4"/>
      <c r="M3" s="4"/>
      <c r="N3" s="4"/>
    </row>
    <row r="4" spans="1:17" s="1" customFormat="1" ht="16.5" customHeight="1" x14ac:dyDescent="0.2">
      <c r="A4" s="21" t="s">
        <v>16</v>
      </c>
      <c r="B4" s="21"/>
      <c r="C4" s="21"/>
      <c r="D4" s="7"/>
      <c r="E4" s="7"/>
      <c r="F4" s="7"/>
      <c r="G4" s="7"/>
      <c r="H4" s="7"/>
      <c r="I4" s="25"/>
      <c r="J4" s="21"/>
      <c r="K4" s="21"/>
      <c r="L4" s="7"/>
      <c r="M4" s="7"/>
      <c r="N4" s="7"/>
    </row>
    <row r="5" spans="1:17" s="1" customFormat="1" x14ac:dyDescent="0.2">
      <c r="A5" s="5" t="s">
        <v>77</v>
      </c>
      <c r="B5" s="17"/>
      <c r="C5" s="17"/>
      <c r="D5" s="7"/>
      <c r="E5" s="7"/>
      <c r="F5" s="7"/>
      <c r="G5" s="7"/>
      <c r="H5" s="7"/>
      <c r="I5" s="26"/>
      <c r="J5" s="17"/>
      <c r="K5" s="17"/>
      <c r="L5" s="7"/>
      <c r="M5" s="7"/>
      <c r="N5" s="7"/>
    </row>
    <row r="6" spans="1:17" s="1" customFormat="1" ht="15.75" customHeight="1" x14ac:dyDescent="0.2">
      <c r="A6" s="78" t="s">
        <v>15</v>
      </c>
      <c r="B6" s="34" t="s">
        <v>14</v>
      </c>
      <c r="C6" s="35"/>
      <c r="D6" s="19"/>
      <c r="E6" s="14"/>
      <c r="F6" s="20"/>
      <c r="G6" s="20"/>
      <c r="H6" s="20"/>
      <c r="I6" s="19"/>
      <c r="J6" s="19"/>
      <c r="K6" s="19"/>
      <c r="L6" s="20"/>
      <c r="M6" s="20"/>
      <c r="N6" s="20"/>
    </row>
    <row r="7" spans="1:17" s="8" customFormat="1" ht="71.25" customHeight="1" x14ac:dyDescent="0.2">
      <c r="A7" s="79"/>
      <c r="B7" s="80" t="s">
        <v>13</v>
      </c>
      <c r="C7" s="81" t="s">
        <v>42</v>
      </c>
      <c r="D7" s="72" t="s">
        <v>70</v>
      </c>
      <c r="E7" s="41" t="s">
        <v>71</v>
      </c>
      <c r="F7" s="41" t="s">
        <v>71</v>
      </c>
      <c r="G7" s="42" t="s">
        <v>72</v>
      </c>
      <c r="H7" s="42" t="s">
        <v>73</v>
      </c>
      <c r="I7" s="43" t="s">
        <v>43</v>
      </c>
      <c r="J7" s="44" t="s">
        <v>13</v>
      </c>
      <c r="K7" s="83" t="s">
        <v>54</v>
      </c>
      <c r="L7" s="41" t="s">
        <v>70</v>
      </c>
      <c r="M7" s="41" t="s">
        <v>71</v>
      </c>
      <c r="N7" s="42" t="s">
        <v>73</v>
      </c>
      <c r="O7" s="75"/>
      <c r="P7" s="75"/>
      <c r="Q7" s="75"/>
    </row>
    <row r="8" spans="1:17" s="8" customFormat="1" ht="22.5" customHeight="1" x14ac:dyDescent="0.2">
      <c r="A8" s="79"/>
      <c r="B8" s="80"/>
      <c r="C8" s="82"/>
      <c r="D8" s="42" t="s">
        <v>74</v>
      </c>
      <c r="E8" s="73" t="s">
        <v>25</v>
      </c>
      <c r="F8" s="49" t="s">
        <v>27</v>
      </c>
      <c r="G8" s="49" t="s">
        <v>75</v>
      </c>
      <c r="H8" s="49" t="s">
        <v>75</v>
      </c>
      <c r="I8" s="50"/>
      <c r="J8" s="50"/>
      <c r="K8" s="84"/>
      <c r="L8" s="51" t="s">
        <v>78</v>
      </c>
      <c r="M8" s="52" t="s">
        <v>26</v>
      </c>
      <c r="N8" s="52" t="s">
        <v>76</v>
      </c>
      <c r="O8" s="75"/>
      <c r="P8" s="75"/>
      <c r="Q8" s="75"/>
    </row>
    <row r="9" spans="1:17" s="1" customFormat="1" ht="12.75" customHeight="1" x14ac:dyDescent="0.2">
      <c r="A9" s="29" t="s">
        <v>12</v>
      </c>
      <c r="B9" s="36"/>
      <c r="C9" s="30">
        <f>SUM(C10:C13)</f>
        <v>1.1700000000000002</v>
      </c>
      <c r="D9" s="10">
        <f t="shared" ref="D9" si="0">SUM(D10:D13)</f>
        <v>7203.924</v>
      </c>
      <c r="E9" s="10">
        <f t="shared" ref="E9:H9" si="1">SUM(E10:E13)</f>
        <v>7890.4800000000005</v>
      </c>
      <c r="F9" s="10">
        <f t="shared" si="1"/>
        <v>7132.3200000000006</v>
      </c>
      <c r="G9" s="10">
        <f t="shared" si="1"/>
        <v>6868.3680000000004</v>
      </c>
      <c r="H9" s="10">
        <f t="shared" si="1"/>
        <v>7314.840000000002</v>
      </c>
      <c r="I9" s="45" t="s">
        <v>12</v>
      </c>
      <c r="J9" s="46"/>
      <c r="K9" s="30">
        <f>SUM(K10:K13)</f>
        <v>1.1700000000000002</v>
      </c>
      <c r="L9" s="10">
        <f t="shared" ref="L9:N9" si="2">SUM(L10:L12)</f>
        <v>7351.344000000001</v>
      </c>
      <c r="M9" s="10">
        <f t="shared" si="2"/>
        <v>4783.4279999999999</v>
      </c>
      <c r="N9" s="10">
        <f t="shared" si="2"/>
        <v>7276.9319999999989</v>
      </c>
    </row>
    <row r="10" spans="1:17" s="1" customFormat="1" ht="12.75" customHeight="1" x14ac:dyDescent="0.2">
      <c r="A10" s="28" t="s">
        <v>20</v>
      </c>
      <c r="B10" s="36" t="s">
        <v>37</v>
      </c>
      <c r="C10" s="27">
        <v>1.1200000000000001</v>
      </c>
      <c r="D10" s="9">
        <f>$C$10*D38*12</f>
        <v>6896.0640000000003</v>
      </c>
      <c r="E10" s="9">
        <f t="shared" ref="E10:H10" si="3">$C$10*E38*12</f>
        <v>7553.2800000000007</v>
      </c>
      <c r="F10" s="9">
        <f t="shared" si="3"/>
        <v>6827.52</v>
      </c>
      <c r="G10" s="9">
        <f t="shared" si="3"/>
        <v>6574.848</v>
      </c>
      <c r="H10" s="9">
        <f t="shared" si="3"/>
        <v>7002.2400000000016</v>
      </c>
      <c r="I10" s="47" t="s">
        <v>20</v>
      </c>
      <c r="J10" s="27" t="s">
        <v>44</v>
      </c>
      <c r="K10" s="27">
        <v>1.1200000000000001</v>
      </c>
      <c r="L10" s="53">
        <f>$K$10*L38*12</f>
        <v>7037.1840000000011</v>
      </c>
      <c r="M10" s="53">
        <f t="shared" ref="M10:N10" si="4">$K$10*M38*12</f>
        <v>4579.0079999999998</v>
      </c>
      <c r="N10" s="53">
        <f t="shared" si="4"/>
        <v>6965.9519999999993</v>
      </c>
    </row>
    <row r="11" spans="1:17" s="1" customFormat="1" ht="27.75" customHeight="1" x14ac:dyDescent="0.2">
      <c r="A11" s="28" t="s">
        <v>28</v>
      </c>
      <c r="B11" s="36" t="s">
        <v>38</v>
      </c>
      <c r="C11" s="27">
        <v>0.05</v>
      </c>
      <c r="D11" s="9">
        <f>$C$11*D38*12</f>
        <v>307.86</v>
      </c>
      <c r="E11" s="9">
        <f t="shared" ref="E11:H11" si="5">$C$11*E38*12</f>
        <v>337.20000000000005</v>
      </c>
      <c r="F11" s="9">
        <f t="shared" si="5"/>
        <v>304.8</v>
      </c>
      <c r="G11" s="9">
        <f t="shared" si="5"/>
        <v>293.52</v>
      </c>
      <c r="H11" s="9">
        <f t="shared" si="5"/>
        <v>312.60000000000002</v>
      </c>
      <c r="I11" s="48" t="s">
        <v>28</v>
      </c>
      <c r="J11" s="27" t="s">
        <v>45</v>
      </c>
      <c r="K11" s="27">
        <v>0.05</v>
      </c>
      <c r="L11" s="9">
        <f>$K$11*L38*12</f>
        <v>314.16000000000003</v>
      </c>
      <c r="M11" s="9">
        <f t="shared" ref="M11:N11" si="6">$K$11*M38*12</f>
        <v>204.42000000000002</v>
      </c>
      <c r="N11" s="9">
        <f t="shared" si="6"/>
        <v>310.98</v>
      </c>
    </row>
    <row r="12" spans="1:17" s="24" customFormat="1" x14ac:dyDescent="0.2">
      <c r="A12" s="28"/>
      <c r="B12" s="36"/>
      <c r="C12" s="37"/>
      <c r="D12" s="23"/>
      <c r="E12" s="23"/>
      <c r="F12" s="23"/>
      <c r="G12" s="23"/>
      <c r="H12" s="23"/>
      <c r="I12" s="57"/>
      <c r="J12" s="37"/>
      <c r="K12" s="37"/>
      <c r="L12" s="23"/>
      <c r="M12" s="23"/>
      <c r="N12" s="23"/>
    </row>
    <row r="13" spans="1:17" s="24" customFormat="1" x14ac:dyDescent="0.2">
      <c r="A13" s="28"/>
      <c r="B13" s="36"/>
      <c r="C13" s="37"/>
      <c r="D13" s="23"/>
      <c r="E13" s="23"/>
      <c r="F13" s="23"/>
      <c r="G13" s="23"/>
      <c r="H13" s="23"/>
      <c r="I13" s="58"/>
      <c r="J13" s="58"/>
      <c r="K13" s="58"/>
      <c r="L13" s="23"/>
      <c r="M13" s="23"/>
      <c r="N13" s="23"/>
    </row>
    <row r="14" spans="1:17" s="24" customFormat="1" ht="37.5" customHeight="1" x14ac:dyDescent="0.2">
      <c r="A14" s="29" t="s">
        <v>11</v>
      </c>
      <c r="B14" s="36"/>
      <c r="C14" s="32">
        <f>SUM(C15:C21)</f>
        <v>4.4300000000000006</v>
      </c>
      <c r="D14" s="59">
        <f>SUM(D15:D21)</f>
        <v>27276.396000000001</v>
      </c>
      <c r="E14" s="59">
        <f t="shared" ref="E14:H14" si="7">SUM(E15:E21)</f>
        <v>29875.920000000002</v>
      </c>
      <c r="F14" s="59">
        <f t="shared" si="7"/>
        <v>27005.279999999999</v>
      </c>
      <c r="G14" s="59">
        <f t="shared" si="7"/>
        <v>26005.872000000003</v>
      </c>
      <c r="H14" s="59">
        <f t="shared" si="7"/>
        <v>27696.36</v>
      </c>
      <c r="I14" s="29" t="s">
        <v>11</v>
      </c>
      <c r="J14" s="37"/>
      <c r="K14" s="32">
        <f>SUM(K15:K21)</f>
        <v>4.58</v>
      </c>
      <c r="L14" s="59">
        <f t="shared" ref="L14:N14" si="8">SUM(L15:L21)</f>
        <v>28777.056000000004</v>
      </c>
      <c r="M14" s="59">
        <f t="shared" si="8"/>
        <v>18724.871999999999</v>
      </c>
      <c r="N14" s="59">
        <f t="shared" si="8"/>
        <v>28485.767999999996</v>
      </c>
    </row>
    <row r="15" spans="1:17" s="24" customFormat="1" x14ac:dyDescent="0.2">
      <c r="A15" s="28" t="s">
        <v>29</v>
      </c>
      <c r="B15" s="36" t="s">
        <v>21</v>
      </c>
      <c r="C15" s="37">
        <v>0.41</v>
      </c>
      <c r="D15" s="23">
        <f t="shared" ref="D15:H15" si="9">$C$15*12*D38</f>
        <v>2524.4520000000002</v>
      </c>
      <c r="E15" s="23">
        <f t="shared" si="9"/>
        <v>2765.04</v>
      </c>
      <c r="F15" s="23">
        <f t="shared" si="9"/>
        <v>2499.36</v>
      </c>
      <c r="G15" s="23">
        <f t="shared" si="9"/>
        <v>2406.864</v>
      </c>
      <c r="H15" s="23">
        <f t="shared" si="9"/>
        <v>2563.3200000000002</v>
      </c>
      <c r="I15" s="57" t="s">
        <v>46</v>
      </c>
      <c r="J15" s="37" t="s">
        <v>21</v>
      </c>
      <c r="K15" s="37">
        <v>0.49</v>
      </c>
      <c r="L15" s="23">
        <f>$K$15*12*L38</f>
        <v>3078.768</v>
      </c>
      <c r="M15" s="23">
        <f>$K$15*12*M38</f>
        <v>2003.3159999999998</v>
      </c>
      <c r="N15" s="23">
        <f>$K$15*12*N38</f>
        <v>3047.6039999999998</v>
      </c>
    </row>
    <row r="16" spans="1:17" s="24" customFormat="1" x14ac:dyDescent="0.2">
      <c r="A16" s="28" t="s">
        <v>30</v>
      </c>
      <c r="B16" s="36" t="s">
        <v>10</v>
      </c>
      <c r="C16" s="37">
        <v>0.49</v>
      </c>
      <c r="D16" s="23">
        <f t="shared" ref="D16:H16" si="10">$C$16*12*D38</f>
        <v>3017.0280000000002</v>
      </c>
      <c r="E16" s="23">
        <f t="shared" si="10"/>
        <v>3304.56</v>
      </c>
      <c r="F16" s="23">
        <f t="shared" si="10"/>
        <v>2987.04</v>
      </c>
      <c r="G16" s="23">
        <f t="shared" si="10"/>
        <v>2876.4960000000001</v>
      </c>
      <c r="H16" s="23">
        <f t="shared" si="10"/>
        <v>3063.48</v>
      </c>
      <c r="I16" s="57" t="s">
        <v>47</v>
      </c>
      <c r="J16" s="37" t="s">
        <v>10</v>
      </c>
      <c r="K16" s="37">
        <v>0.51</v>
      </c>
      <c r="L16" s="23">
        <f>$K$16*12*L38</f>
        <v>3204.4320000000002</v>
      </c>
      <c r="M16" s="23">
        <f>$K$16*12*M38</f>
        <v>2085.0839999999998</v>
      </c>
      <c r="N16" s="23">
        <f>$K$16*12*N38</f>
        <v>3171.9959999999996</v>
      </c>
    </row>
    <row r="17" spans="1:14" s="24" customFormat="1" x14ac:dyDescent="0.2">
      <c r="A17" s="28" t="s">
        <v>31</v>
      </c>
      <c r="B17" s="36" t="s">
        <v>22</v>
      </c>
      <c r="C17" s="37">
        <v>0.37</v>
      </c>
      <c r="D17" s="23">
        <f t="shared" ref="D17:H17" si="11">$C$17*12*D38</f>
        <v>2278.1639999999998</v>
      </c>
      <c r="E17" s="23">
        <f t="shared" si="11"/>
        <v>2495.2799999999997</v>
      </c>
      <c r="F17" s="23">
        <f t="shared" si="11"/>
        <v>2255.5199999999995</v>
      </c>
      <c r="G17" s="23">
        <f t="shared" si="11"/>
        <v>2172.0479999999998</v>
      </c>
      <c r="H17" s="23">
        <f t="shared" si="11"/>
        <v>2313.2399999999998</v>
      </c>
      <c r="I17" s="57" t="s">
        <v>31</v>
      </c>
      <c r="J17" s="37" t="s">
        <v>22</v>
      </c>
      <c r="K17" s="37">
        <v>0.39</v>
      </c>
      <c r="L17" s="23">
        <f>$K$17*12*L38</f>
        <v>2450.4479999999999</v>
      </c>
      <c r="M17" s="23">
        <f>$K$17*12*M38</f>
        <v>1594.4759999999999</v>
      </c>
      <c r="N17" s="23">
        <f>$K$17*12*N38</f>
        <v>2425.6439999999998</v>
      </c>
    </row>
    <row r="18" spans="1:14" s="24" customFormat="1" ht="57.75" customHeight="1" x14ac:dyDescent="0.2">
      <c r="A18" s="31" t="s">
        <v>32</v>
      </c>
      <c r="B18" s="36" t="s">
        <v>9</v>
      </c>
      <c r="C18" s="37">
        <v>0.6</v>
      </c>
      <c r="D18" s="23">
        <f t="shared" ref="D18:H18" si="12">$C$18*12*D38</f>
        <v>3694.3199999999997</v>
      </c>
      <c r="E18" s="23">
        <f t="shared" si="12"/>
        <v>4046.3999999999996</v>
      </c>
      <c r="F18" s="23">
        <f t="shared" si="12"/>
        <v>3657.5999999999995</v>
      </c>
      <c r="G18" s="23">
        <f t="shared" si="12"/>
        <v>3522.24</v>
      </c>
      <c r="H18" s="23">
        <f t="shared" si="12"/>
        <v>3751.2</v>
      </c>
      <c r="I18" s="31" t="s">
        <v>32</v>
      </c>
      <c r="J18" s="36" t="s">
        <v>9</v>
      </c>
      <c r="K18" s="37">
        <v>0.62</v>
      </c>
      <c r="L18" s="23">
        <f>$K$18*12*L38</f>
        <v>3895.5839999999998</v>
      </c>
      <c r="M18" s="23">
        <f>$K$18*12*M38</f>
        <v>2534.8079999999995</v>
      </c>
      <c r="N18" s="23">
        <f>$K$18*12*N38</f>
        <v>3856.1519999999996</v>
      </c>
    </row>
    <row r="19" spans="1:14" s="24" customFormat="1" ht="38.25" customHeight="1" x14ac:dyDescent="0.2">
      <c r="A19" s="28" t="s">
        <v>33</v>
      </c>
      <c r="B19" s="36" t="s">
        <v>38</v>
      </c>
      <c r="C19" s="37">
        <v>7.0000000000000007E-2</v>
      </c>
      <c r="D19" s="23">
        <f t="shared" ref="D19:H19" si="13">$C$19*12*D38</f>
        <v>431.00400000000008</v>
      </c>
      <c r="E19" s="23">
        <f t="shared" si="13"/>
        <v>472.08000000000004</v>
      </c>
      <c r="F19" s="23">
        <f t="shared" si="13"/>
        <v>426.72</v>
      </c>
      <c r="G19" s="23">
        <f t="shared" si="13"/>
        <v>410.92800000000005</v>
      </c>
      <c r="H19" s="23">
        <f t="shared" si="13"/>
        <v>437.64000000000004</v>
      </c>
      <c r="I19" s="28" t="s">
        <v>33</v>
      </c>
      <c r="J19" s="37" t="s">
        <v>48</v>
      </c>
      <c r="K19" s="37">
        <v>0.08</v>
      </c>
      <c r="L19" s="23">
        <f>$K$19*12*L38</f>
        <v>502.65600000000001</v>
      </c>
      <c r="M19" s="23">
        <f>$K$19*12*M38</f>
        <v>327.072</v>
      </c>
      <c r="N19" s="23">
        <f>$K$19*12*N38</f>
        <v>497.56799999999993</v>
      </c>
    </row>
    <row r="20" spans="1:14" s="24" customFormat="1" x14ac:dyDescent="0.2">
      <c r="A20" s="28" t="s">
        <v>34</v>
      </c>
      <c r="B20" s="36" t="s">
        <v>39</v>
      </c>
      <c r="C20" s="37">
        <v>2.4900000000000002</v>
      </c>
      <c r="D20" s="23">
        <f t="shared" ref="D20:H20" si="14">$C$20*12*D38</f>
        <v>15331.428000000002</v>
      </c>
      <c r="E20" s="23">
        <f t="shared" si="14"/>
        <v>16792.560000000001</v>
      </c>
      <c r="F20" s="23">
        <f t="shared" si="14"/>
        <v>15179.04</v>
      </c>
      <c r="G20" s="23">
        <f t="shared" si="14"/>
        <v>14617.296</v>
      </c>
      <c r="H20" s="23">
        <f t="shared" si="14"/>
        <v>15567.480000000001</v>
      </c>
      <c r="I20" s="57" t="s">
        <v>34</v>
      </c>
      <c r="J20" s="36" t="s">
        <v>49</v>
      </c>
      <c r="K20" s="37">
        <v>2.4900000000000002</v>
      </c>
      <c r="L20" s="23">
        <f>$K$20*12*L38</f>
        <v>15645.168000000001</v>
      </c>
      <c r="M20" s="23">
        <f>$K$20*12*M38</f>
        <v>10180.116</v>
      </c>
      <c r="N20" s="23">
        <f>$K$20*12*N38</f>
        <v>15486.804</v>
      </c>
    </row>
    <row r="21" spans="1:14" s="24" customFormat="1" ht="27.75" customHeight="1" x14ac:dyDescent="0.2">
      <c r="A21" s="28" t="s">
        <v>58</v>
      </c>
      <c r="B21" s="36" t="s">
        <v>59</v>
      </c>
      <c r="C21" s="37"/>
      <c r="D21" s="23"/>
      <c r="E21" s="23"/>
      <c r="F21" s="23"/>
      <c r="G21" s="23"/>
      <c r="H21" s="23"/>
      <c r="I21" s="28" t="s">
        <v>58</v>
      </c>
      <c r="J21" s="36" t="s">
        <v>59</v>
      </c>
      <c r="K21" s="37"/>
      <c r="L21" s="23"/>
      <c r="M21" s="23"/>
      <c r="N21" s="23"/>
    </row>
    <row r="22" spans="1:14" s="24" customFormat="1" ht="12.75" customHeight="1" x14ac:dyDescent="0.2">
      <c r="A22" s="31"/>
      <c r="B22" s="36"/>
      <c r="C22" s="37"/>
      <c r="D22" s="23"/>
      <c r="E22" s="23"/>
      <c r="F22" s="23"/>
      <c r="G22" s="23"/>
      <c r="H22" s="23"/>
      <c r="I22" s="60"/>
      <c r="J22" s="37"/>
      <c r="K22" s="37"/>
      <c r="L22" s="23"/>
      <c r="M22" s="23"/>
      <c r="N22" s="23"/>
    </row>
    <row r="23" spans="1:14" s="24" customFormat="1" ht="12.75" customHeight="1" x14ac:dyDescent="0.2">
      <c r="A23" s="31"/>
      <c r="B23" s="36"/>
      <c r="C23" s="37"/>
      <c r="D23" s="23"/>
      <c r="E23" s="23"/>
      <c r="F23" s="23"/>
      <c r="G23" s="23"/>
      <c r="H23" s="23"/>
      <c r="I23" s="60"/>
      <c r="J23" s="37"/>
      <c r="K23" s="37"/>
      <c r="L23" s="23"/>
      <c r="M23" s="23"/>
      <c r="N23" s="23"/>
    </row>
    <row r="24" spans="1:14" s="24" customFormat="1" ht="12.75" customHeight="1" x14ac:dyDescent="0.2">
      <c r="A24" s="31"/>
      <c r="B24" s="36"/>
      <c r="C24" s="37"/>
      <c r="D24" s="23"/>
      <c r="E24" s="23"/>
      <c r="F24" s="23"/>
      <c r="G24" s="23"/>
      <c r="H24" s="23"/>
      <c r="I24" s="60"/>
      <c r="J24" s="37"/>
      <c r="K24" s="37"/>
      <c r="L24" s="23"/>
      <c r="M24" s="23"/>
      <c r="N24" s="23"/>
    </row>
    <row r="25" spans="1:14" s="24" customFormat="1" ht="27" customHeight="1" x14ac:dyDescent="0.2">
      <c r="A25" s="29" t="s">
        <v>8</v>
      </c>
      <c r="B25" s="36"/>
      <c r="C25" s="32">
        <f>SUM(C26:C28)</f>
        <v>2.1399999999999997</v>
      </c>
      <c r="D25" s="59">
        <f>SUM(D26:D28)</f>
        <v>13176.407999999999</v>
      </c>
      <c r="E25" s="59">
        <f t="shared" ref="E25:H25" si="15">SUM(E26:E28)</f>
        <v>14432.159999999998</v>
      </c>
      <c r="F25" s="59">
        <f t="shared" si="15"/>
        <v>13045.439999999999</v>
      </c>
      <c r="G25" s="59">
        <f t="shared" si="15"/>
        <v>12562.655999999999</v>
      </c>
      <c r="H25" s="59">
        <f t="shared" si="15"/>
        <v>13379.279999999999</v>
      </c>
      <c r="I25" s="29" t="s">
        <v>8</v>
      </c>
      <c r="J25" s="37"/>
      <c r="K25" s="32">
        <f>SUM(K26:K28)</f>
        <v>4.93</v>
      </c>
      <c r="L25" s="59">
        <f t="shared" ref="L25:N25" si="16">SUM(L26:L28)</f>
        <v>30976.176000000003</v>
      </c>
      <c r="M25" s="59">
        <f t="shared" si="16"/>
        <v>20155.811999999998</v>
      </c>
      <c r="N25" s="59">
        <f t="shared" si="16"/>
        <v>30662.627999999997</v>
      </c>
    </row>
    <row r="26" spans="1:14" s="24" customFormat="1" ht="36" customHeight="1" x14ac:dyDescent="0.2">
      <c r="A26" s="28" t="s">
        <v>60</v>
      </c>
      <c r="B26" s="36" t="s">
        <v>3</v>
      </c>
      <c r="C26" s="37">
        <v>1.1299999999999999</v>
      </c>
      <c r="D26" s="23">
        <f t="shared" ref="D26:H26" si="17">$C$26*12*D38</f>
        <v>6957.6359999999995</v>
      </c>
      <c r="E26" s="23">
        <f t="shared" si="17"/>
        <v>7620.7199999999993</v>
      </c>
      <c r="F26" s="23">
        <f t="shared" si="17"/>
        <v>6888.48</v>
      </c>
      <c r="G26" s="23">
        <f t="shared" si="17"/>
        <v>6633.5519999999988</v>
      </c>
      <c r="H26" s="23">
        <f t="shared" si="17"/>
        <v>7064.7599999999993</v>
      </c>
      <c r="I26" s="28" t="s">
        <v>60</v>
      </c>
      <c r="J26" s="37" t="s">
        <v>3</v>
      </c>
      <c r="K26" s="37">
        <v>1.1100000000000001</v>
      </c>
      <c r="L26" s="23">
        <f>$K$26*12*L38</f>
        <v>6974.3520000000008</v>
      </c>
      <c r="M26" s="23">
        <f>$K$26*12*M38</f>
        <v>4538.1239999999998</v>
      </c>
      <c r="N26" s="23">
        <f>$K$26*12*N38</f>
        <v>6903.7559999999994</v>
      </c>
    </row>
    <row r="27" spans="1:14" s="24" customFormat="1" ht="71.25" customHeight="1" x14ac:dyDescent="0.2">
      <c r="A27" s="28" t="s">
        <v>61</v>
      </c>
      <c r="B27" s="36" t="s">
        <v>7</v>
      </c>
      <c r="C27" s="37">
        <v>0.16</v>
      </c>
      <c r="D27" s="23">
        <f t="shared" ref="D27:H27" si="18">$C$27*12*D38</f>
        <v>985.15200000000004</v>
      </c>
      <c r="E27" s="23">
        <f t="shared" si="18"/>
        <v>1079.04</v>
      </c>
      <c r="F27" s="23">
        <f t="shared" si="18"/>
        <v>975.36</v>
      </c>
      <c r="G27" s="23">
        <f t="shared" si="18"/>
        <v>939.2639999999999</v>
      </c>
      <c r="H27" s="23">
        <f t="shared" si="18"/>
        <v>1000.3199999999999</v>
      </c>
      <c r="I27" s="28" t="s">
        <v>61</v>
      </c>
      <c r="J27" s="36" t="s">
        <v>7</v>
      </c>
      <c r="K27" s="37">
        <v>0.13</v>
      </c>
      <c r="L27" s="23">
        <f>$K$27*12*L38</f>
        <v>816.81600000000003</v>
      </c>
      <c r="M27" s="23">
        <f>$K$27*12*M38</f>
        <v>531.49199999999996</v>
      </c>
      <c r="N27" s="23">
        <f>$K$27*12*N38</f>
        <v>808.548</v>
      </c>
    </row>
    <row r="28" spans="1:14" s="24" customFormat="1" ht="112.5" customHeight="1" x14ac:dyDescent="0.2">
      <c r="A28" s="28" t="s">
        <v>62</v>
      </c>
      <c r="B28" s="36" t="s">
        <v>6</v>
      </c>
      <c r="C28" s="37">
        <v>0.85</v>
      </c>
      <c r="D28" s="23">
        <f t="shared" ref="D28:H28" si="19">$C$28*12*D38</f>
        <v>5233.62</v>
      </c>
      <c r="E28" s="23">
        <f t="shared" si="19"/>
        <v>5732.4</v>
      </c>
      <c r="F28" s="23">
        <f t="shared" si="19"/>
        <v>5181.5999999999995</v>
      </c>
      <c r="G28" s="23">
        <f t="shared" si="19"/>
        <v>4989.8399999999992</v>
      </c>
      <c r="H28" s="23">
        <f t="shared" si="19"/>
        <v>5314.2</v>
      </c>
      <c r="I28" s="28" t="s">
        <v>68</v>
      </c>
      <c r="J28" s="37" t="s">
        <v>6</v>
      </c>
      <c r="K28" s="37">
        <v>3.69</v>
      </c>
      <c r="L28" s="23">
        <f>$K$28*12*L38</f>
        <v>23185.008000000002</v>
      </c>
      <c r="M28" s="23">
        <f>$K$28*12*M38</f>
        <v>15086.196</v>
      </c>
      <c r="N28" s="23">
        <f>$K$28*12*N38</f>
        <v>22950.323999999997</v>
      </c>
    </row>
    <row r="29" spans="1:14" s="24" customFormat="1" ht="24.75" customHeight="1" x14ac:dyDescent="0.2">
      <c r="A29" s="29" t="s">
        <v>5</v>
      </c>
      <c r="B29" s="36"/>
      <c r="C29" s="61">
        <f>SUM(C30:C34)</f>
        <v>10.93</v>
      </c>
      <c r="D29" s="62">
        <f>SUM(D30:D34)</f>
        <v>67298.195999999996</v>
      </c>
      <c r="E29" s="62">
        <f t="shared" ref="E29:H29" si="20">SUM(E30:E34)</f>
        <v>73711.92</v>
      </c>
      <c r="F29" s="62">
        <f t="shared" si="20"/>
        <v>66629.279999999984</v>
      </c>
      <c r="G29" s="62">
        <f t="shared" si="20"/>
        <v>64163.471999999994</v>
      </c>
      <c r="H29" s="62">
        <f t="shared" si="20"/>
        <v>68334.36</v>
      </c>
      <c r="I29" s="63" t="s">
        <v>5</v>
      </c>
      <c r="J29" s="37"/>
      <c r="K29" s="61">
        <f>SUM(K30:K34)</f>
        <v>6.4999999999999991</v>
      </c>
      <c r="L29" s="62">
        <f t="shared" ref="L29:N29" si="21">SUM(L30:L34)</f>
        <v>40840.799999999996</v>
      </c>
      <c r="M29" s="62">
        <f t="shared" si="21"/>
        <v>26574.599999999995</v>
      </c>
      <c r="N29" s="62">
        <f t="shared" si="21"/>
        <v>40427.4</v>
      </c>
    </row>
    <row r="30" spans="1:14" s="24" customFormat="1" ht="165" customHeight="1" x14ac:dyDescent="0.2">
      <c r="A30" s="28" t="s">
        <v>63</v>
      </c>
      <c r="B30" s="36" t="s">
        <v>23</v>
      </c>
      <c r="C30" s="37">
        <v>6.6</v>
      </c>
      <c r="D30" s="23">
        <f t="shared" ref="D30:H30" si="22">$C$30*12*D38</f>
        <v>40637.519999999997</v>
      </c>
      <c r="E30" s="23">
        <f t="shared" si="22"/>
        <v>44510.399999999994</v>
      </c>
      <c r="F30" s="23">
        <f t="shared" si="22"/>
        <v>40233.599999999991</v>
      </c>
      <c r="G30" s="23">
        <f t="shared" si="22"/>
        <v>38744.639999999992</v>
      </c>
      <c r="H30" s="23">
        <f t="shared" si="22"/>
        <v>41263.199999999997</v>
      </c>
      <c r="I30" s="28" t="s">
        <v>69</v>
      </c>
      <c r="J30" s="36" t="s">
        <v>50</v>
      </c>
      <c r="K30" s="37">
        <f>2.52</f>
        <v>2.52</v>
      </c>
      <c r="L30" s="23">
        <f>$K$30*12*L38</f>
        <v>15833.664000000002</v>
      </c>
      <c r="M30" s="23">
        <f>$K$30*12*M38</f>
        <v>10302.768</v>
      </c>
      <c r="N30" s="23">
        <f>$K$30*12*N38</f>
        <v>15673.392</v>
      </c>
    </row>
    <row r="31" spans="1:14" s="24" customFormat="1" ht="63.75" customHeight="1" x14ac:dyDescent="0.2">
      <c r="A31" s="28" t="s">
        <v>64</v>
      </c>
      <c r="B31" s="36" t="s">
        <v>4</v>
      </c>
      <c r="C31" s="37">
        <v>1.37</v>
      </c>
      <c r="D31" s="23">
        <f t="shared" ref="D31:H31" si="23">$C$31*12*D38</f>
        <v>8435.3640000000014</v>
      </c>
      <c r="E31" s="23">
        <f t="shared" si="23"/>
        <v>9239.2800000000007</v>
      </c>
      <c r="F31" s="23">
        <f t="shared" si="23"/>
        <v>8351.52</v>
      </c>
      <c r="G31" s="23">
        <f t="shared" si="23"/>
        <v>8042.4480000000003</v>
      </c>
      <c r="H31" s="23">
        <f t="shared" si="23"/>
        <v>8565.24</v>
      </c>
      <c r="I31" s="57" t="s">
        <v>64</v>
      </c>
      <c r="J31" s="36" t="s">
        <v>51</v>
      </c>
      <c r="K31" s="37">
        <v>1.34</v>
      </c>
      <c r="L31" s="23">
        <f>$K$31*12*L38</f>
        <v>8419.4880000000012</v>
      </c>
      <c r="M31" s="23">
        <f>$K$31*12*M38</f>
        <v>5478.4560000000001</v>
      </c>
      <c r="N31" s="23">
        <f>$K$31*12*N38</f>
        <v>8334.264000000001</v>
      </c>
    </row>
    <row r="32" spans="1:14" s="24" customFormat="1" ht="78.75" customHeight="1" x14ac:dyDescent="0.2">
      <c r="A32" s="28" t="s">
        <v>65</v>
      </c>
      <c r="B32" s="36" t="s">
        <v>24</v>
      </c>
      <c r="C32" s="37">
        <v>1.69</v>
      </c>
      <c r="D32" s="23">
        <f t="shared" ref="D32:H32" si="24">$C$32*12*D38</f>
        <v>10405.668000000001</v>
      </c>
      <c r="E32" s="23">
        <f t="shared" si="24"/>
        <v>11397.36</v>
      </c>
      <c r="F32" s="23">
        <f t="shared" si="24"/>
        <v>10302.24</v>
      </c>
      <c r="G32" s="23">
        <f t="shared" si="24"/>
        <v>9920.9760000000006</v>
      </c>
      <c r="H32" s="23">
        <f t="shared" si="24"/>
        <v>10565.880000000001</v>
      </c>
      <c r="I32" s="57" t="s">
        <v>65</v>
      </c>
      <c r="J32" s="36" t="s">
        <v>24</v>
      </c>
      <c r="K32" s="37">
        <v>1.23</v>
      </c>
      <c r="L32" s="23">
        <f>$K$32*12*L38</f>
        <v>7728.3360000000002</v>
      </c>
      <c r="M32" s="23">
        <f>$K$32*12*M38</f>
        <v>5028.732</v>
      </c>
      <c r="N32" s="23">
        <f>$K$32*12*N38</f>
        <v>7650.1079999999993</v>
      </c>
    </row>
    <row r="33" spans="1:17" s="24" customFormat="1" ht="33" customHeight="1" x14ac:dyDescent="0.2">
      <c r="A33" s="28" t="s">
        <v>66</v>
      </c>
      <c r="B33" s="36" t="s">
        <v>3</v>
      </c>
      <c r="C33" s="37">
        <v>0.94</v>
      </c>
      <c r="D33" s="23">
        <f t="shared" ref="D33:H33" si="25">$C$33*12*D38</f>
        <v>5787.768</v>
      </c>
      <c r="E33" s="23">
        <f t="shared" si="25"/>
        <v>6339.36</v>
      </c>
      <c r="F33" s="23">
        <f t="shared" si="25"/>
        <v>5730.24</v>
      </c>
      <c r="G33" s="23">
        <f t="shared" si="25"/>
        <v>5518.1759999999995</v>
      </c>
      <c r="H33" s="23">
        <f t="shared" si="25"/>
        <v>5876.88</v>
      </c>
      <c r="I33" s="57" t="s">
        <v>66</v>
      </c>
      <c r="J33" s="37" t="s">
        <v>3</v>
      </c>
      <c r="K33" s="37">
        <v>1.02</v>
      </c>
      <c r="L33" s="23">
        <f>$K$33*12*L38</f>
        <v>6408.8640000000005</v>
      </c>
      <c r="M33" s="23">
        <f>$K$33*12*M38</f>
        <v>4170.1679999999997</v>
      </c>
      <c r="N33" s="23">
        <f>$K$33*12*N38</f>
        <v>6343.9919999999993</v>
      </c>
    </row>
    <row r="34" spans="1:17" s="24" customFormat="1" x14ac:dyDescent="0.2">
      <c r="A34" s="28" t="s">
        <v>67</v>
      </c>
      <c r="B34" s="36" t="s">
        <v>6</v>
      </c>
      <c r="C34" s="37">
        <v>0.33</v>
      </c>
      <c r="D34" s="23">
        <f t="shared" ref="D34:H34" si="26">$C$34*12*D38</f>
        <v>2031.876</v>
      </c>
      <c r="E34" s="23">
        <f t="shared" si="26"/>
        <v>2225.52</v>
      </c>
      <c r="F34" s="23">
        <f t="shared" si="26"/>
        <v>2011.68</v>
      </c>
      <c r="G34" s="23">
        <f t="shared" si="26"/>
        <v>1937.232</v>
      </c>
      <c r="H34" s="23">
        <f t="shared" si="26"/>
        <v>2063.16</v>
      </c>
      <c r="I34" s="57" t="s">
        <v>67</v>
      </c>
      <c r="J34" s="37" t="s">
        <v>6</v>
      </c>
      <c r="K34" s="37">
        <v>0.39</v>
      </c>
      <c r="L34" s="23">
        <f>$K$34*12*L38</f>
        <v>2450.4479999999999</v>
      </c>
      <c r="M34" s="23">
        <f>$K$34*12*M38</f>
        <v>1594.4759999999999</v>
      </c>
      <c r="N34" s="23">
        <f>$K$34*12*N38</f>
        <v>2425.6439999999998</v>
      </c>
    </row>
    <row r="35" spans="1:17" s="64" customFormat="1" x14ac:dyDescent="0.2">
      <c r="A35" s="38" t="s">
        <v>35</v>
      </c>
      <c r="B35" s="55" t="s">
        <v>40</v>
      </c>
      <c r="C35" s="61">
        <f>2.78+0.15</f>
        <v>2.9299999999999997</v>
      </c>
      <c r="D35" s="65">
        <f t="shared" ref="D35:H35" si="27">$C$35*12*D38</f>
        <v>18040.595999999998</v>
      </c>
      <c r="E35" s="65">
        <f t="shared" si="27"/>
        <v>19759.919999999998</v>
      </c>
      <c r="F35" s="65">
        <f t="shared" si="27"/>
        <v>17861.28</v>
      </c>
      <c r="G35" s="65">
        <f t="shared" si="27"/>
        <v>17200.271999999997</v>
      </c>
      <c r="H35" s="65">
        <f t="shared" si="27"/>
        <v>18318.359999999997</v>
      </c>
      <c r="I35" s="66" t="s">
        <v>35</v>
      </c>
      <c r="J35" s="56" t="s">
        <v>40</v>
      </c>
      <c r="K35" s="61">
        <f>2.52+0.15</f>
        <v>2.67</v>
      </c>
      <c r="L35" s="65">
        <f t="shared" ref="L35:N35" si="28">$K$35*12*L38</f>
        <v>16776.144</v>
      </c>
      <c r="M35" s="65">
        <f t="shared" si="28"/>
        <v>10916.028</v>
      </c>
      <c r="N35" s="65">
        <f t="shared" si="28"/>
        <v>16606.331999999999</v>
      </c>
    </row>
    <row r="36" spans="1:17" s="24" customFormat="1" x14ac:dyDescent="0.2">
      <c r="A36" s="38" t="s">
        <v>36</v>
      </c>
      <c r="B36" s="36" t="s">
        <v>40</v>
      </c>
      <c r="C36" s="61">
        <v>0.65</v>
      </c>
      <c r="D36" s="65">
        <v>0</v>
      </c>
      <c r="E36" s="65">
        <f t="shared" ref="E36:H36" si="29">$C$36*12*E38</f>
        <v>4383.6000000000004</v>
      </c>
      <c r="F36" s="65">
        <f t="shared" si="29"/>
        <v>3962.4000000000005</v>
      </c>
      <c r="G36" s="65">
        <v>0</v>
      </c>
      <c r="H36" s="65">
        <f t="shared" si="29"/>
        <v>4063.8</v>
      </c>
      <c r="I36" s="66" t="s">
        <v>52</v>
      </c>
      <c r="J36" s="37" t="s">
        <v>40</v>
      </c>
      <c r="K36" s="61">
        <v>0.65</v>
      </c>
      <c r="L36" s="67">
        <f>$K$36*12*L38</f>
        <v>4084.0800000000004</v>
      </c>
      <c r="M36" s="67">
        <f t="shared" ref="M36:N36" si="30">$K$36*12*M38</f>
        <v>2657.46</v>
      </c>
      <c r="N36" s="67">
        <f t="shared" si="30"/>
        <v>4042.7400000000002</v>
      </c>
    </row>
    <row r="37" spans="1:17" s="69" customFormat="1" x14ac:dyDescent="0.2">
      <c r="A37" s="33" t="s">
        <v>2</v>
      </c>
      <c r="B37" s="39"/>
      <c r="C37" s="54"/>
      <c r="D37" s="11">
        <f>D35+D29+D25+D14+D9+D36</f>
        <v>132995.51999999999</v>
      </c>
      <c r="E37" s="11">
        <f t="shared" ref="E37:H37" si="31">E35+E29+E25+E14+E9+E36</f>
        <v>150054.00000000003</v>
      </c>
      <c r="F37" s="11">
        <f t="shared" si="31"/>
        <v>135635.99999999997</v>
      </c>
      <c r="G37" s="11">
        <f t="shared" si="31"/>
        <v>126800.64</v>
      </c>
      <c r="H37" s="11">
        <f t="shared" si="31"/>
        <v>139107</v>
      </c>
      <c r="I37" s="68" t="s">
        <v>2</v>
      </c>
      <c r="J37" s="54"/>
      <c r="K37" s="54"/>
      <c r="L37" s="11">
        <f>L35+L29+L25+L14+L9+L36</f>
        <v>128805.6</v>
      </c>
      <c r="M37" s="11">
        <f t="shared" ref="M37:N37" si="32">M35+M29+M25+M14+M9+M36</f>
        <v>83812.2</v>
      </c>
      <c r="N37" s="11">
        <f t="shared" si="32"/>
        <v>127501.8</v>
      </c>
      <c r="O37" s="85">
        <f>N37+M37+L37+H37+G37+F37+E37+D37</f>
        <v>1024712.76</v>
      </c>
      <c r="P37" s="85">
        <f>O37/12</f>
        <v>85392.73</v>
      </c>
      <c r="Q37" s="85">
        <f>P37*5/100</f>
        <v>4269.6364999999996</v>
      </c>
    </row>
    <row r="38" spans="1:17" s="2" customFormat="1" ht="15.75" customHeight="1" x14ac:dyDescent="0.2">
      <c r="A38" s="33" t="s">
        <v>1</v>
      </c>
      <c r="B38" s="39"/>
      <c r="C38" s="32"/>
      <c r="D38" s="74">
        <v>513.1</v>
      </c>
      <c r="E38" s="74">
        <v>562</v>
      </c>
      <c r="F38" s="74">
        <v>508</v>
      </c>
      <c r="G38" s="74">
        <v>489.2</v>
      </c>
      <c r="H38" s="74">
        <v>521</v>
      </c>
      <c r="I38" s="68" t="s">
        <v>1</v>
      </c>
      <c r="J38" s="54"/>
      <c r="K38" s="32"/>
      <c r="L38" s="22">
        <v>523.6</v>
      </c>
      <c r="M38" s="22">
        <v>340.7</v>
      </c>
      <c r="N38" s="22">
        <v>518.29999999999995</v>
      </c>
      <c r="O38" s="85">
        <f>N38+M38+L38+H38+G38+F38+E38+D38</f>
        <v>3975.8999999999996</v>
      </c>
      <c r="P38" s="86"/>
      <c r="Q38" s="86">
        <f>O38*70*80/100</f>
        <v>222650.4</v>
      </c>
    </row>
    <row r="39" spans="1:17" s="2" customFormat="1" ht="25.5" customHeight="1" x14ac:dyDescent="0.2">
      <c r="A39" s="33" t="s">
        <v>41</v>
      </c>
      <c r="B39" s="40"/>
      <c r="C39" s="32"/>
      <c r="D39" s="12">
        <f>D37 /12/D38</f>
        <v>21.599999999999998</v>
      </c>
      <c r="E39" s="12">
        <f t="shared" ref="E39:H39" si="33">E37 /12/E38</f>
        <v>22.250000000000004</v>
      </c>
      <c r="F39" s="12">
        <f t="shared" si="33"/>
        <v>22.249999999999996</v>
      </c>
      <c r="G39" s="12">
        <f t="shared" si="33"/>
        <v>21.599999999999998</v>
      </c>
      <c r="H39" s="12">
        <f t="shared" si="33"/>
        <v>22.25</v>
      </c>
      <c r="I39" s="33" t="s">
        <v>53</v>
      </c>
      <c r="J39" s="32"/>
      <c r="K39" s="32"/>
      <c r="L39" s="12">
        <f t="shared" ref="L39" si="34">L37/12/L38</f>
        <v>20.5</v>
      </c>
      <c r="M39" s="12">
        <f t="shared" ref="M39:N39" si="35">M37/12/M38</f>
        <v>20.5</v>
      </c>
      <c r="N39" s="12">
        <f t="shared" si="35"/>
        <v>20.5</v>
      </c>
      <c r="O39" s="76"/>
      <c r="P39" s="76"/>
      <c r="Q39" s="76"/>
    </row>
    <row r="40" spans="1:17" s="2" customFormat="1" ht="15.75" customHeight="1" x14ac:dyDescent="0.2">
      <c r="A40" s="15"/>
      <c r="B40" s="18"/>
      <c r="C40" s="18"/>
      <c r="D40" s="16"/>
      <c r="E40" s="70"/>
      <c r="F40" s="70"/>
      <c r="G40" s="70"/>
      <c r="H40" s="70"/>
      <c r="I40" s="18"/>
      <c r="J40" s="18"/>
      <c r="K40" s="18"/>
      <c r="L40" s="70"/>
      <c r="M40" s="70"/>
      <c r="N40" s="70"/>
      <c r="O40" s="24"/>
      <c r="P40" s="24"/>
      <c r="Q40" s="24"/>
    </row>
    <row r="41" spans="1:17" s="2" customFormat="1" ht="25.5" customHeight="1" x14ac:dyDescent="0.2">
      <c r="A41" s="15"/>
      <c r="B41" s="18"/>
      <c r="C41" s="18"/>
      <c r="D41" s="16"/>
      <c r="E41" s="70"/>
      <c r="F41" s="70"/>
      <c r="G41" s="70"/>
      <c r="H41" s="70"/>
      <c r="I41" s="18"/>
      <c r="J41" s="18"/>
      <c r="K41" s="18"/>
      <c r="L41" s="70"/>
      <c r="M41" s="70"/>
      <c r="N41" s="70"/>
      <c r="O41" s="24"/>
      <c r="P41" s="24"/>
      <c r="Q41" s="24"/>
    </row>
    <row r="42" spans="1:17" s="24" customFormat="1" ht="12.75" customHeight="1" x14ac:dyDescent="0.2">
      <c r="A42" s="71"/>
      <c r="B42" s="26"/>
      <c r="C42" s="26"/>
      <c r="D42" s="70"/>
      <c r="E42" s="70"/>
      <c r="F42" s="70"/>
      <c r="G42" s="70"/>
      <c r="H42" s="70"/>
      <c r="I42" s="26"/>
      <c r="J42" s="26"/>
      <c r="K42" s="26"/>
      <c r="L42" s="70"/>
      <c r="M42" s="70"/>
      <c r="N42" s="70"/>
    </row>
    <row r="43" spans="1:17" s="24" customFormat="1" ht="12.75" hidden="1" customHeight="1" x14ac:dyDescent="0.2">
      <c r="A43" s="71"/>
      <c r="B43" s="26"/>
      <c r="C43" s="26"/>
      <c r="D43" s="70"/>
      <c r="E43" s="70"/>
      <c r="F43" s="70"/>
      <c r="G43" s="70"/>
      <c r="H43" s="70"/>
      <c r="I43" s="26"/>
      <c r="J43" s="26"/>
      <c r="K43" s="26"/>
      <c r="L43" s="70"/>
      <c r="M43" s="70"/>
      <c r="N43" s="70"/>
    </row>
    <row r="44" spans="1:17" s="24" customFormat="1" x14ac:dyDescent="0.2">
      <c r="A44" s="71"/>
      <c r="B44" s="26"/>
      <c r="C44" s="26"/>
      <c r="D44" s="70"/>
      <c r="E44" s="70"/>
      <c r="F44" s="70"/>
      <c r="G44" s="70"/>
      <c r="H44" s="70"/>
      <c r="I44" s="26"/>
      <c r="J44" s="26"/>
      <c r="K44" s="26"/>
      <c r="L44" s="70"/>
      <c r="M44" s="70"/>
      <c r="N44" s="70"/>
    </row>
    <row r="45" spans="1:17" s="24" customFormat="1" x14ac:dyDescent="0.2">
      <c r="A45" s="71"/>
      <c r="B45" s="26"/>
      <c r="C45" s="26"/>
      <c r="D45" s="70"/>
      <c r="E45" s="70"/>
      <c r="F45" s="70"/>
      <c r="G45" s="70"/>
      <c r="H45" s="70"/>
      <c r="I45" s="26"/>
      <c r="J45" s="26"/>
      <c r="K45" s="26"/>
      <c r="L45" s="70"/>
      <c r="M45" s="70"/>
      <c r="N45" s="70"/>
    </row>
    <row r="46" spans="1:17" s="1" customFormat="1" x14ac:dyDescent="0.2">
      <c r="A46" s="6" t="s">
        <v>0</v>
      </c>
      <c r="B46" s="17"/>
      <c r="C46" s="17"/>
      <c r="D46" s="7"/>
      <c r="E46" s="7"/>
      <c r="F46" s="7"/>
      <c r="G46" s="7"/>
      <c r="H46" s="7"/>
      <c r="I46" s="26"/>
      <c r="J46" s="17"/>
      <c r="K46" s="17"/>
      <c r="L46" s="7"/>
      <c r="M46" s="7"/>
      <c r="N46" s="7"/>
    </row>
    <row r="47" spans="1:17" s="1" customFormat="1" x14ac:dyDescent="0.2">
      <c r="A47" s="6"/>
      <c r="B47" s="17"/>
      <c r="C47" s="17"/>
      <c r="D47" s="7"/>
      <c r="E47" s="7"/>
      <c r="F47" s="7"/>
      <c r="G47" s="7"/>
      <c r="H47" s="7"/>
      <c r="I47" s="26"/>
      <c r="J47" s="17"/>
      <c r="K47" s="17"/>
      <c r="L47" s="7"/>
      <c r="M47" s="7"/>
      <c r="N47" s="7"/>
    </row>
  </sheetData>
  <mergeCells count="4">
    <mergeCell ref="A6:A8"/>
    <mergeCell ref="B7:B8"/>
    <mergeCell ref="C7:C8"/>
    <mergeCell ref="K7:K8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2016-10-03T08:03:42Z</cp:lastPrinted>
  <dcterms:created xsi:type="dcterms:W3CDTF">2013-04-24T10:34:01Z</dcterms:created>
  <dcterms:modified xsi:type="dcterms:W3CDTF">2017-11-28T14:08:28Z</dcterms:modified>
</cp:coreProperties>
</file>